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RECHE LICITAÇÃO II\"/>
    </mc:Choice>
  </mc:AlternateContent>
  <bookViews>
    <workbookView xWindow="0" yWindow="0" windowWidth="28800" windowHeight="12330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G16" i="1" l="1"/>
  <c r="F16" i="1"/>
  <c r="H27" i="1"/>
  <c r="I27" i="1"/>
  <c r="J27" i="1"/>
  <c r="K27" i="1"/>
  <c r="L27" i="1"/>
  <c r="M27" i="1"/>
  <c r="G17" i="1"/>
  <c r="N24" i="1"/>
  <c r="K24" i="1"/>
  <c r="J24" i="1"/>
  <c r="I24" i="1"/>
  <c r="H19" i="1"/>
  <c r="M26" i="1" l="1"/>
  <c r="L26" i="1"/>
  <c r="K26" i="1"/>
  <c r="L25" i="1"/>
  <c r="K25" i="1"/>
  <c r="L21" i="1"/>
  <c r="K21" i="1"/>
  <c r="J21" i="1"/>
  <c r="M21" i="1"/>
  <c r="I21" i="1"/>
  <c r="H21" i="1"/>
  <c r="L20" i="1"/>
  <c r="K20" i="1"/>
  <c r="H20" i="1"/>
  <c r="M20" i="1"/>
  <c r="I20" i="1"/>
  <c r="L18" i="1"/>
  <c r="K18" i="1"/>
  <c r="J17" i="1"/>
  <c r="I17" i="1"/>
  <c r="H17" i="1"/>
  <c r="N17" i="1" s="1"/>
  <c r="F15" i="1"/>
  <c r="E15" i="1"/>
  <c r="N26" i="1" l="1"/>
  <c r="N18" i="1"/>
  <c r="N27" i="1"/>
  <c r="N21" i="1"/>
  <c r="N25" i="1"/>
  <c r="M28" i="1"/>
  <c r="L28" i="1"/>
  <c r="K23" i="1"/>
  <c r="J23" i="1"/>
  <c r="I23" i="1"/>
  <c r="N22" i="1"/>
  <c r="J20" i="1"/>
  <c r="N20" i="1" s="1"/>
  <c r="H28" i="1"/>
  <c r="F28" i="1"/>
  <c r="E28" i="1"/>
  <c r="N14" i="1"/>
  <c r="N23" i="1" l="1"/>
  <c r="I28" i="1"/>
  <c r="K28" i="1"/>
  <c r="J28" i="1"/>
  <c r="N16" i="1"/>
  <c r="N28" i="1" l="1"/>
  <c r="G19" i="1"/>
  <c r="G28" i="1" s="1"/>
</calcChain>
</file>

<file path=xl/sharedStrings.xml><?xml version="1.0" encoding="utf-8"?>
<sst xmlns="http://schemas.openxmlformats.org/spreadsheetml/2006/main" count="31" uniqueCount="31">
  <si>
    <t>CRONOGRAMA FÍSICO FINANCEIRO</t>
  </si>
  <si>
    <t>SERVIÇOS</t>
  </si>
  <si>
    <t>MESES DE EXECUÇÃO</t>
  </si>
  <si>
    <t>TOTAL</t>
  </si>
  <si>
    <t>1º MÊS</t>
  </si>
  <si>
    <t>2º MÊS</t>
  </si>
  <si>
    <t>Rua Cincinato Braga, 360- Centro-CEP 15840-000- Fone-17 3546-9000-e-mail-secretaria@itajobi.sp.gov.br</t>
  </si>
  <si>
    <t>OBRA: PADRÃO CRECHE CR-01 JULHO /13</t>
  </si>
  <si>
    <t>3º MÊS</t>
  </si>
  <si>
    <t>4º MÊS</t>
  </si>
  <si>
    <t>5º MÊS</t>
  </si>
  <si>
    <t>6º MÊS</t>
  </si>
  <si>
    <t>7º MÊS</t>
  </si>
  <si>
    <t>8º MÊS</t>
  </si>
  <si>
    <t>SERVIÇOS PRELIMINARES</t>
  </si>
  <si>
    <t>INFRA ESTRUTURA</t>
  </si>
  <si>
    <t>SUPER ESTRUTURA</t>
  </si>
  <si>
    <t>ALVENARIA E OUTROS ELEMENTOS DIVISORIOS</t>
  </si>
  <si>
    <t>ELEMENTOS DE MADEIRA/COMPONENTES ESPECIAIS</t>
  </si>
  <si>
    <t>ELEMENTOS METÁLICOS /COMPONENTES ESPECIAIS</t>
  </si>
  <si>
    <t>COBERTURA</t>
  </si>
  <si>
    <t>INSTALAÇÕES HIDRAULICAS</t>
  </si>
  <si>
    <t>INSTALAÇÕES ELÉTRICAS</t>
  </si>
  <si>
    <t>IMPERMEABILIZAÇÕES / JUNTAS DE DILATAÇÃO</t>
  </si>
  <si>
    <t>REVESTIMENTOS TETO E PAREDE</t>
  </si>
  <si>
    <t>PISOS INTERNOS/RODAPES/PEITORIS</t>
  </si>
  <si>
    <t>VIDROS</t>
  </si>
  <si>
    <t>PINTURA</t>
  </si>
  <si>
    <t>SERVIÇOS COMPLEMENTARES</t>
  </si>
  <si>
    <t>TOTAL SERVIÇOS</t>
  </si>
  <si>
    <t>9º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</si>
</sst>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_-;_-@_-"/>
    <numFmt numFmtId="166" formatCode="_-&quot;R$&quot;\ * #,##0.000_-;\-&quot;R$&quot;\ * #,##0.0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164" fontId="3" fillId="0" borderId="0" xfId="1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/>
    <xf numFmtId="164" fontId="5" fillId="0" borderId="0" xfId="1" applyFont="1"/>
    <xf numFmtId="0" fontId="6" fillId="0" borderId="0" xfId="0" applyFont="1"/>
    <xf numFmtId="164" fontId="4" fillId="0" borderId="10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5" fillId="0" borderId="10" xfId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166" fontId="5" fillId="0" borderId="13" xfId="1" applyNumberFormat="1" applyFont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5" fillId="0" borderId="19" xfId="1" applyFont="1" applyBorder="1"/>
    <xf numFmtId="164" fontId="5" fillId="0" borderId="19" xfId="0" applyNumberFormat="1" applyFont="1" applyBorder="1"/>
    <xf numFmtId="164" fontId="7" fillId="2" borderId="1" xfId="1" applyFont="1" applyFill="1" applyBorder="1" applyAlignment="1">
      <alignment horizontal="center"/>
    </xf>
    <xf numFmtId="0" fontId="0" fillId="0" borderId="14" xfId="0" applyBorder="1"/>
    <xf numFmtId="164" fontId="3" fillId="0" borderId="14" xfId="1" applyFont="1" applyBorder="1"/>
    <xf numFmtId="0" fontId="3" fillId="0" borderId="14" xfId="0" applyFont="1" applyBorder="1"/>
    <xf numFmtId="0" fontId="4" fillId="0" borderId="11" xfId="0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5" fillId="0" borderId="16" xfId="0" applyNumberFormat="1" applyFont="1" applyBorder="1"/>
    <xf numFmtId="164" fontId="5" fillId="0" borderId="1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3" fillId="0" borderId="0" xfId="0" applyFont="1" applyBorder="1"/>
    <xf numFmtId="44" fontId="5" fillId="0" borderId="1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3" xfId="0" applyFont="1" applyBorder="1" applyAlignment="1">
      <alignment horizontal="left"/>
    </xf>
    <xf numFmtId="164" fontId="5" fillId="0" borderId="13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164" fontId="5" fillId="0" borderId="11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165" fontId="7" fillId="0" borderId="16" xfId="1" applyNumberFormat="1" applyFont="1" applyBorder="1" applyAlignment="1">
      <alignment horizontal="center"/>
    </xf>
    <xf numFmtId="165" fontId="7" fillId="0" borderId="15" xfId="1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8"/>
  <sheetViews>
    <sheetView tabSelected="1" workbookViewId="0">
      <selection activeCell="D35" sqref="D35"/>
    </sheetView>
  </sheetViews>
  <sheetFormatPr defaultRowHeight="15.75" x14ac:dyDescent="0.25"/>
  <cols>
    <col min="1" max="1" width="10.7109375" customWidth="1"/>
    <col min="4" max="4" width="28.140625" customWidth="1"/>
    <col min="5" max="5" width="15.7109375" style="1" customWidth="1"/>
    <col min="6" max="14" width="15.7109375" style="2" customWidth="1"/>
    <col min="15" max="15" width="7.85546875" style="2" customWidth="1"/>
  </cols>
  <sheetData>
    <row r="7" spans="1:15" ht="16.5" thickBot="1" x14ac:dyDescent="0.3"/>
    <row r="8" spans="1:15" ht="26.25" customHeight="1" x14ac:dyDescent="0.25">
      <c r="A8" s="35" t="s">
        <v>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spans="1:15" ht="15" customHeight="1" x14ac:dyDescent="0.25">
      <c r="A9" s="38" t="s">
        <v>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</row>
    <row r="10" spans="1:15" ht="15.75" customHeight="1" thickBot="1" x14ac:dyDescent="0.3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</row>
    <row r="11" spans="1:15" ht="19.5" thickBot="1" x14ac:dyDescent="0.35">
      <c r="B11" s="44" t="s">
        <v>1</v>
      </c>
      <c r="C11" s="44"/>
      <c r="D11" s="44"/>
      <c r="E11" s="45" t="s">
        <v>2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ht="16.5" thickBot="1" x14ac:dyDescent="0.3">
      <c r="B12" s="44"/>
      <c r="C12" s="44"/>
      <c r="D12" s="44"/>
      <c r="E12" s="20" t="s">
        <v>4</v>
      </c>
      <c r="F12" s="28" t="s">
        <v>5</v>
      </c>
      <c r="G12" s="28" t="s">
        <v>8</v>
      </c>
      <c r="H12" s="28" t="s">
        <v>9</v>
      </c>
      <c r="I12" s="28" t="s">
        <v>10</v>
      </c>
      <c r="J12" s="28" t="s">
        <v>11</v>
      </c>
      <c r="K12" s="28" t="s">
        <v>12</v>
      </c>
      <c r="L12" s="28" t="s">
        <v>13</v>
      </c>
      <c r="M12" s="28" t="s">
        <v>30</v>
      </c>
      <c r="N12" s="46" t="s">
        <v>3</v>
      </c>
      <c r="O12" s="46"/>
    </row>
    <row r="13" spans="1:15" ht="15" x14ac:dyDescent="0.25">
      <c r="B13" s="47" t="s">
        <v>14</v>
      </c>
      <c r="C13" s="47"/>
      <c r="D13" s="47"/>
      <c r="E13" s="15"/>
      <c r="F13" s="16"/>
      <c r="G13" s="16"/>
      <c r="H13" s="13"/>
      <c r="I13" s="13"/>
      <c r="J13" s="13"/>
      <c r="K13" s="13"/>
      <c r="L13" s="13"/>
      <c r="M13" s="13"/>
      <c r="N13" s="48"/>
      <c r="O13" s="49"/>
    </row>
    <row r="14" spans="1:15" ht="15" x14ac:dyDescent="0.25">
      <c r="B14" s="50" t="s">
        <v>15</v>
      </c>
      <c r="C14" s="51"/>
      <c r="D14" s="52"/>
      <c r="E14" s="14">
        <v>27431.26</v>
      </c>
      <c r="F14" s="14"/>
      <c r="G14" s="17"/>
      <c r="H14" s="10"/>
      <c r="I14" s="10"/>
      <c r="J14" s="10"/>
      <c r="K14" s="10"/>
      <c r="L14" s="10"/>
      <c r="M14" s="24"/>
      <c r="N14" s="53">
        <f>E14+F14</f>
        <v>27431.26</v>
      </c>
      <c r="O14" s="54"/>
    </row>
    <row r="15" spans="1:15" ht="15" x14ac:dyDescent="0.25">
      <c r="B15" s="50" t="s">
        <v>16</v>
      </c>
      <c r="C15" s="51"/>
      <c r="D15" s="52"/>
      <c r="E15" s="14">
        <f>N15*0.5</f>
        <v>50825.99</v>
      </c>
      <c r="F15" s="14">
        <f>N15*0.5</f>
        <v>50825.99</v>
      </c>
      <c r="G15" s="14"/>
      <c r="H15" s="10"/>
      <c r="I15" s="10"/>
      <c r="J15" s="10"/>
      <c r="K15" s="10"/>
      <c r="L15" s="10"/>
      <c r="M15" s="24"/>
      <c r="N15" s="53">
        <v>101651.98</v>
      </c>
      <c r="O15" s="54"/>
    </row>
    <row r="16" spans="1:15" ht="15" x14ac:dyDescent="0.25">
      <c r="B16" s="50" t="s">
        <v>17</v>
      </c>
      <c r="C16" s="51"/>
      <c r="D16" s="52"/>
      <c r="E16" s="14"/>
      <c r="F16" s="12">
        <f>86276.39*0.55</f>
        <v>47452.014500000005</v>
      </c>
      <c r="G16" s="12">
        <f>86276.39*0.45</f>
        <v>38824.375500000002</v>
      </c>
      <c r="H16" s="11"/>
      <c r="I16" s="10"/>
      <c r="J16" s="10"/>
      <c r="K16" s="10"/>
      <c r="L16" s="10"/>
      <c r="M16" s="24"/>
      <c r="N16" s="53">
        <f>E16+F16+G16+H16+I16+J16+K16+L16</f>
        <v>86276.390000000014</v>
      </c>
      <c r="O16" s="54"/>
    </row>
    <row r="17" spans="2:15" ht="15" x14ac:dyDescent="0.25">
      <c r="B17" s="50" t="s">
        <v>18</v>
      </c>
      <c r="C17" s="51"/>
      <c r="D17" s="52"/>
      <c r="E17" s="9"/>
      <c r="F17" s="10"/>
      <c r="G17" s="11">
        <f>81531.88*0.25</f>
        <v>20382.97</v>
      </c>
      <c r="H17" s="11">
        <f>81531.88*0.25</f>
        <v>20382.97</v>
      </c>
      <c r="I17" s="11">
        <f>81531.88*0.3</f>
        <v>24459.564000000002</v>
      </c>
      <c r="J17" s="11">
        <f>81531.88*0.2</f>
        <v>16306.376000000002</v>
      </c>
      <c r="K17" s="29"/>
      <c r="L17" s="11"/>
      <c r="M17" s="27"/>
      <c r="N17" s="53">
        <f>SUM(G17:J17)</f>
        <v>81531.88</v>
      </c>
      <c r="O17" s="54"/>
    </row>
    <row r="18" spans="2:15" ht="15" x14ac:dyDescent="0.25">
      <c r="B18" s="50" t="s">
        <v>19</v>
      </c>
      <c r="C18" s="51"/>
      <c r="D18" s="52"/>
      <c r="E18" s="9"/>
      <c r="F18" s="10"/>
      <c r="G18" s="10"/>
      <c r="H18" s="10"/>
      <c r="I18" s="11">
        <v>39342</v>
      </c>
      <c r="J18" s="11">
        <v>39341.99</v>
      </c>
      <c r="K18" s="11">
        <f>236051.97*0.3333333333</f>
        <v>78683.989992131595</v>
      </c>
      <c r="L18" s="11">
        <f>236051.97*0.3333333333</f>
        <v>78683.989992131595</v>
      </c>
      <c r="M18" s="11"/>
      <c r="N18" s="53">
        <f>SUM(I18:M18)</f>
        <v>236051.96998426318</v>
      </c>
      <c r="O18" s="54"/>
    </row>
    <row r="19" spans="2:15" ht="15" x14ac:dyDescent="0.25">
      <c r="B19" s="50" t="s">
        <v>20</v>
      </c>
      <c r="C19" s="51"/>
      <c r="D19" s="52"/>
      <c r="E19" s="9"/>
      <c r="F19" s="10"/>
      <c r="G19" s="31">
        <f>N19*0.3</f>
        <v>18342.321</v>
      </c>
      <c r="H19" s="11">
        <f>N19*0.7</f>
        <v>42798.748999999996</v>
      </c>
      <c r="I19" s="11"/>
      <c r="J19" s="11"/>
      <c r="K19" s="10"/>
      <c r="L19" s="10"/>
      <c r="M19" s="11"/>
      <c r="N19" s="53">
        <v>61141.07</v>
      </c>
      <c r="O19" s="54"/>
    </row>
    <row r="20" spans="2:15" ht="15" x14ac:dyDescent="0.25">
      <c r="B20" s="50" t="s">
        <v>21</v>
      </c>
      <c r="C20" s="51"/>
      <c r="D20" s="52"/>
      <c r="E20" s="9"/>
      <c r="F20" s="10"/>
      <c r="G20" s="10"/>
      <c r="H20" s="11">
        <f>211159.12*0.1</f>
        <v>21115.912</v>
      </c>
      <c r="I20" s="11">
        <f>211159.12*0.1</f>
        <v>21115.912</v>
      </c>
      <c r="J20" s="11">
        <f>211159.12*0.1</f>
        <v>21115.912</v>
      </c>
      <c r="K20" s="11">
        <f>211159.12*0.2</f>
        <v>42231.824000000001</v>
      </c>
      <c r="L20" s="11">
        <f>211159.12*0.25</f>
        <v>52789.78</v>
      </c>
      <c r="M20" s="25">
        <f>211159.12*0.25</f>
        <v>52789.78</v>
      </c>
      <c r="N20" s="53">
        <f>SUM(H20:M20)</f>
        <v>211159.12</v>
      </c>
      <c r="O20" s="54"/>
    </row>
    <row r="21" spans="2:15" ht="15" x14ac:dyDescent="0.25">
      <c r="B21" s="50" t="s">
        <v>22</v>
      </c>
      <c r="C21" s="51"/>
      <c r="D21" s="52"/>
      <c r="E21" s="9"/>
      <c r="F21" s="10"/>
      <c r="G21" s="10"/>
      <c r="H21" s="11">
        <f>119709.14*0.1</f>
        <v>11970.914000000001</v>
      </c>
      <c r="I21" s="11">
        <f>119709.14*0.1</f>
        <v>11970.914000000001</v>
      </c>
      <c r="J21" s="11">
        <f>119709.14*0.2</f>
        <v>23941.828000000001</v>
      </c>
      <c r="K21" s="11">
        <f>119709.14*0.2</f>
        <v>23941.828000000001</v>
      </c>
      <c r="L21" s="11">
        <f>119709.14*0.15</f>
        <v>17956.370999999999</v>
      </c>
      <c r="M21" s="11">
        <f>119709.14*0.25</f>
        <v>29927.285</v>
      </c>
      <c r="N21" s="53">
        <f>SUM(H21:M21)</f>
        <v>119709.14</v>
      </c>
      <c r="O21" s="54"/>
    </row>
    <row r="22" spans="2:15" ht="15" x14ac:dyDescent="0.25">
      <c r="B22" s="50" t="s">
        <v>23</v>
      </c>
      <c r="C22" s="51"/>
      <c r="D22" s="52"/>
      <c r="E22" s="9"/>
      <c r="F22" s="10"/>
      <c r="G22" s="11">
        <v>9360.0400000000009</v>
      </c>
      <c r="H22" s="11"/>
      <c r="I22" s="11"/>
      <c r="J22" s="10"/>
      <c r="K22" s="11"/>
      <c r="L22" s="10"/>
      <c r="M22" s="24"/>
      <c r="N22" s="53">
        <f>E22+F22+G22+H22+I22+J22+K22+L22</f>
        <v>9360.0400000000009</v>
      </c>
      <c r="O22" s="54"/>
    </row>
    <row r="23" spans="2:15" ht="15" x14ac:dyDescent="0.25">
      <c r="B23" s="50" t="s">
        <v>24</v>
      </c>
      <c r="C23" s="51"/>
      <c r="D23" s="52"/>
      <c r="E23" s="9"/>
      <c r="F23" s="10"/>
      <c r="G23" s="10"/>
      <c r="H23" s="11"/>
      <c r="I23" s="11">
        <f>141553.63*0.4</f>
        <v>56621.452000000005</v>
      </c>
      <c r="J23" s="11">
        <f>141553.63*0.5</f>
        <v>70776.815000000002</v>
      </c>
      <c r="K23" s="11">
        <f>141553.63*0.1</f>
        <v>14155.363000000001</v>
      </c>
      <c r="L23" s="10"/>
      <c r="M23" s="24"/>
      <c r="N23" s="53">
        <f>I23+J23+K23</f>
        <v>141553.63</v>
      </c>
      <c r="O23" s="54"/>
    </row>
    <row r="24" spans="2:15" ht="15" x14ac:dyDescent="0.25">
      <c r="B24" s="50" t="s">
        <v>25</v>
      </c>
      <c r="C24" s="51"/>
      <c r="D24" s="52"/>
      <c r="E24" s="9"/>
      <c r="F24" s="10"/>
      <c r="G24" s="10"/>
      <c r="H24" s="10"/>
      <c r="I24" s="11">
        <f>141288.88*0.4</f>
        <v>56515.552000000003</v>
      </c>
      <c r="J24" s="11">
        <f>141288.88*0.5</f>
        <v>70644.44</v>
      </c>
      <c r="K24" s="25">
        <f>141288.88*0.1</f>
        <v>14128.888000000001</v>
      </c>
      <c r="L24" s="11"/>
      <c r="M24" s="25"/>
      <c r="N24" s="53">
        <f>SUM(I24:K24)</f>
        <v>141288.88</v>
      </c>
      <c r="O24" s="54"/>
    </row>
    <row r="25" spans="2:15" ht="15" x14ac:dyDescent="0.25">
      <c r="B25" s="50" t="s">
        <v>26</v>
      </c>
      <c r="C25" s="51"/>
      <c r="D25" s="52"/>
      <c r="E25" s="9"/>
      <c r="F25" s="10"/>
      <c r="G25" s="10"/>
      <c r="H25" s="10"/>
      <c r="I25" s="10"/>
      <c r="J25" s="10"/>
      <c r="K25" s="25">
        <f>23018.95*0.6</f>
        <v>13811.37</v>
      </c>
      <c r="L25" s="25">
        <f>23018.95*0.4</f>
        <v>9207.58</v>
      </c>
      <c r="M25" s="25"/>
      <c r="N25" s="53">
        <f>SUM(K25:L25)</f>
        <v>23018.95</v>
      </c>
      <c r="O25" s="54"/>
    </row>
    <row r="26" spans="2:15" ht="15" x14ac:dyDescent="0.25">
      <c r="B26" s="50" t="s">
        <v>27</v>
      </c>
      <c r="C26" s="51"/>
      <c r="D26" s="52"/>
      <c r="E26" s="9"/>
      <c r="F26" s="10"/>
      <c r="G26" s="10"/>
      <c r="H26" s="10"/>
      <c r="I26" s="10"/>
      <c r="J26" s="10"/>
      <c r="K26" s="25">
        <f>75396.06*0.65</f>
        <v>49007.438999999998</v>
      </c>
      <c r="L26" s="25">
        <f>75396.06*0.25</f>
        <v>18849.014999999999</v>
      </c>
      <c r="M26" s="25">
        <f>75396.06*0.1</f>
        <v>7539.6059999999998</v>
      </c>
      <c r="N26" s="53">
        <f>SUM(K26:M26)</f>
        <v>75396.06</v>
      </c>
      <c r="O26" s="54"/>
    </row>
    <row r="27" spans="2:15" ht="15" x14ac:dyDescent="0.25">
      <c r="B27" s="50" t="s">
        <v>28</v>
      </c>
      <c r="C27" s="51"/>
      <c r="D27" s="52"/>
      <c r="E27" s="11"/>
      <c r="F27" s="11"/>
      <c r="G27" s="11">
        <v>22941.66</v>
      </c>
      <c r="H27" s="11">
        <f t="shared" ref="H27:M27" si="0">158593.32*0.14255714285</f>
        <v>22608.610574295766</v>
      </c>
      <c r="I27" s="11">
        <f t="shared" si="0"/>
        <v>22608.610574295766</v>
      </c>
      <c r="J27" s="11">
        <f t="shared" si="0"/>
        <v>22608.610574295766</v>
      </c>
      <c r="K27" s="11">
        <f t="shared" si="0"/>
        <v>22608.610574295766</v>
      </c>
      <c r="L27" s="11">
        <f t="shared" si="0"/>
        <v>22608.610574295766</v>
      </c>
      <c r="M27" s="11">
        <f t="shared" si="0"/>
        <v>22608.610574295766</v>
      </c>
      <c r="N27" s="53">
        <f>E27+F27+G27+H27+I27+J27+K27+L27+M27</f>
        <v>158593.32344577461</v>
      </c>
      <c r="O27" s="54"/>
    </row>
    <row r="28" spans="2:15" ht="16.5" thickBot="1" x14ac:dyDescent="0.3">
      <c r="B28" s="55" t="s">
        <v>29</v>
      </c>
      <c r="C28" s="56"/>
      <c r="D28" s="57"/>
      <c r="E28" s="18">
        <f>SUM(E13:E27)</f>
        <v>78257.25</v>
      </c>
      <c r="F28" s="19">
        <f>SUM(F14:F27)</f>
        <v>98278.00450000001</v>
      </c>
      <c r="G28" s="19">
        <f t="shared" ref="G28:M28" si="1">SUM(G13:G27)</f>
        <v>109851.3665</v>
      </c>
      <c r="H28" s="19">
        <f t="shared" si="1"/>
        <v>118877.15557429576</v>
      </c>
      <c r="I28" s="19">
        <f t="shared" si="1"/>
        <v>232634.00457429577</v>
      </c>
      <c r="J28" s="19">
        <f t="shared" si="1"/>
        <v>264735.97157429578</v>
      </c>
      <c r="K28" s="19">
        <f t="shared" si="1"/>
        <v>258569.31256642737</v>
      </c>
      <c r="L28" s="19">
        <f t="shared" si="1"/>
        <v>200095.34656642735</v>
      </c>
      <c r="M28" s="26">
        <f t="shared" si="1"/>
        <v>112865.28157429578</v>
      </c>
      <c r="N28" s="58">
        <f>SUM(N14:O27)</f>
        <v>1474163.6934300379</v>
      </c>
      <c r="O28" s="59"/>
    </row>
    <row r="30" spans="2:15" x14ac:dyDescent="0.25">
      <c r="N30" s="30"/>
      <c r="O30" s="30"/>
    </row>
    <row r="31" spans="2:15" ht="15" x14ac:dyDescent="0.25">
      <c r="B31" s="6"/>
      <c r="C31" s="6"/>
      <c r="D31" s="6"/>
      <c r="E31" s="7"/>
      <c r="F31" s="5"/>
      <c r="G31" s="5"/>
      <c r="H31" s="5"/>
      <c r="I31" s="5"/>
      <c r="J31" s="5"/>
      <c r="K31" s="5"/>
      <c r="L31" s="5"/>
      <c r="M31" s="5"/>
      <c r="N31" s="32"/>
      <c r="O31" s="32"/>
    </row>
    <row r="32" spans="2:15" ht="15" x14ac:dyDescent="0.25">
      <c r="B32" s="6"/>
      <c r="C32" s="6"/>
      <c r="D32" s="6"/>
      <c r="E32" s="7"/>
      <c r="F32" s="5"/>
      <c r="G32" s="5"/>
      <c r="H32" s="5"/>
      <c r="I32" s="5"/>
      <c r="J32" s="33"/>
      <c r="K32" s="33"/>
      <c r="L32" s="33"/>
      <c r="M32" s="33"/>
      <c r="N32" s="33"/>
      <c r="O32" s="33"/>
    </row>
    <row r="33" spans="2:15" ht="15" x14ac:dyDescent="0.25">
      <c r="B33" s="3"/>
      <c r="C33" s="6"/>
      <c r="D33" s="6"/>
      <c r="E33" s="8"/>
      <c r="F33" s="8"/>
      <c r="G33" s="8"/>
      <c r="H33" s="5"/>
      <c r="I33" s="5"/>
      <c r="J33" s="8"/>
      <c r="K33" s="8"/>
      <c r="L33" s="8"/>
      <c r="M33" s="8"/>
      <c r="N33" s="8"/>
      <c r="O33" s="8"/>
    </row>
    <row r="34" spans="2:15" ht="15" x14ac:dyDescent="0.25">
      <c r="B34" s="3"/>
      <c r="C34" s="6"/>
      <c r="D34" s="6"/>
      <c r="E34" s="8"/>
      <c r="F34" s="8"/>
      <c r="G34" s="8"/>
      <c r="H34" s="5"/>
      <c r="I34" s="5"/>
      <c r="J34" s="8"/>
      <c r="K34" s="8"/>
      <c r="L34" s="8"/>
      <c r="M34" s="8"/>
      <c r="N34" s="8"/>
      <c r="O34" s="8"/>
    </row>
    <row r="35" spans="2:15" ht="15" x14ac:dyDescent="0.25">
      <c r="B35" s="3"/>
      <c r="C35" s="4"/>
      <c r="D35" s="4"/>
      <c r="E35" s="8"/>
      <c r="F35" s="8"/>
      <c r="G35" s="8"/>
      <c r="H35" s="4"/>
      <c r="I35" s="4"/>
      <c r="J35" s="8"/>
      <c r="K35" s="8"/>
      <c r="L35" s="8"/>
      <c r="M35" s="8"/>
      <c r="N35" s="8"/>
      <c r="O35" s="8"/>
    </row>
    <row r="36" spans="2:15" ht="15" x14ac:dyDescent="0.25">
      <c r="B36" s="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2:15" x14ac:dyDescent="0.25">
      <c r="B37" s="21"/>
      <c r="C37" s="21"/>
      <c r="D37" s="21"/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2:15" ht="15" x14ac:dyDescent="0.25">
      <c r="B38" s="34" t="s">
        <v>6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</sheetData>
  <mergeCells count="40">
    <mergeCell ref="B26:D26"/>
    <mergeCell ref="N26:O26"/>
    <mergeCell ref="B27:D27"/>
    <mergeCell ref="N27:O27"/>
    <mergeCell ref="B28:D28"/>
    <mergeCell ref="N28:O28"/>
    <mergeCell ref="B23:D23"/>
    <mergeCell ref="N23:O23"/>
    <mergeCell ref="B24:D24"/>
    <mergeCell ref="N24:O24"/>
    <mergeCell ref="B25:D25"/>
    <mergeCell ref="N25:O25"/>
    <mergeCell ref="B20:D20"/>
    <mergeCell ref="N20:O20"/>
    <mergeCell ref="B21:D21"/>
    <mergeCell ref="N21:O21"/>
    <mergeCell ref="B22:D22"/>
    <mergeCell ref="N22:O22"/>
    <mergeCell ref="B17:D17"/>
    <mergeCell ref="N17:O17"/>
    <mergeCell ref="B18:D18"/>
    <mergeCell ref="N18:O18"/>
    <mergeCell ref="B19:D19"/>
    <mergeCell ref="N19:O19"/>
    <mergeCell ref="N31:O31"/>
    <mergeCell ref="J32:O32"/>
    <mergeCell ref="B38:O38"/>
    <mergeCell ref="A8:O8"/>
    <mergeCell ref="A9:O10"/>
    <mergeCell ref="B11:D12"/>
    <mergeCell ref="E11:O11"/>
    <mergeCell ref="N12:O12"/>
    <mergeCell ref="B13:D13"/>
    <mergeCell ref="N13:O13"/>
    <mergeCell ref="B14:D14"/>
    <mergeCell ref="N14:O14"/>
    <mergeCell ref="B15:D15"/>
    <mergeCell ref="N15:O15"/>
    <mergeCell ref="B16:D16"/>
    <mergeCell ref="N16:O16"/>
  </mergeCells>
  <pageMargins left="0.15748031496062992" right="0.15748031496062992" top="0.74803149606299213" bottom="0.15748031496062992" header="0.74803149606299213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Usuario</cp:lastModifiedBy>
  <cp:lastPrinted>2017-12-18T18:33:13Z</cp:lastPrinted>
  <dcterms:created xsi:type="dcterms:W3CDTF">2013-12-17T10:53:59Z</dcterms:created>
  <dcterms:modified xsi:type="dcterms:W3CDTF">2017-12-19T16:04:52Z</dcterms:modified>
</cp:coreProperties>
</file>